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320" windowWidth="13260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<sst xmlns="http://schemas.openxmlformats.org/spreadsheetml/2006/main" count="95" uniqueCount="75">
  <si>
    <t>Bore</t>
  </si>
  <si>
    <t>Pressure</t>
  </si>
  <si>
    <t>Push Force</t>
  </si>
  <si>
    <t>Pull Force</t>
  </si>
  <si>
    <t>Rod</t>
  </si>
  <si>
    <t>A rod =</t>
  </si>
  <si>
    <t>A push =</t>
  </si>
  <si>
    <t>A pull =</t>
  </si>
  <si>
    <t>CYLINDER CALCULATIONS</t>
  </si>
  <si>
    <t>GPM</t>
  </si>
  <si>
    <t>Stroke</t>
  </si>
  <si>
    <t>cu. In.</t>
  </si>
  <si>
    <t>Gal</t>
  </si>
  <si>
    <t>in/sec</t>
  </si>
  <si>
    <t>sec/full stroke</t>
  </si>
  <si>
    <t>Lbs</t>
  </si>
  <si>
    <t>(PUT NO ENTRIES IN CELLS BELOW!!)</t>
  </si>
  <si>
    <t>(Enter these numbers)</t>
  </si>
  <si>
    <t>SPEED push</t>
  </si>
  <si>
    <t>SPEED pull</t>
  </si>
  <si>
    <t>VOLUME push</t>
  </si>
  <si>
    <t>VOLUME pull</t>
  </si>
  <si>
    <t>FORCE &amp; SPEED</t>
  </si>
  <si>
    <t>Tube O.D.</t>
  </si>
  <si>
    <t>Wall thickness</t>
  </si>
  <si>
    <t>St52.3=87,000</t>
  </si>
  <si>
    <t>Burst Pres.PSI</t>
  </si>
  <si>
    <t>Cylinder Services, Inc</t>
  </si>
  <si>
    <t>900 Maple St</t>
  </si>
  <si>
    <t>Rochester, NY 14611</t>
  </si>
  <si>
    <t>585-328-0670  328-0675fax</t>
  </si>
  <si>
    <t>www.CylinderServices.net</t>
  </si>
  <si>
    <t>Don's Cheat Sheet</t>
  </si>
  <si>
    <r>
      <t xml:space="preserve">("A" is effective piston </t>
    </r>
    <r>
      <rPr>
        <b/>
        <sz val="10"/>
        <rFont val="Arial"/>
        <family val="2"/>
      </rPr>
      <t>Area</t>
    </r>
    <r>
      <rPr>
        <sz val="10"/>
        <rFont val="Arial"/>
        <family val="0"/>
      </rPr>
      <t xml:space="preserve"> in Sq. In.)</t>
    </r>
  </si>
  <si>
    <t>Desired Force - lbs</t>
  </si>
  <si>
    <t>PSI supplied</t>
  </si>
  <si>
    <t>PSI Tensile str.</t>
  </si>
  <si>
    <t>(Enter these numbers, then hit &lt;enter&gt;)</t>
  </si>
  <si>
    <t>inches</t>
  </si>
  <si>
    <r>
      <t>HORSEPOWER REQUIRED</t>
    </r>
    <r>
      <rPr>
        <sz val="10"/>
        <rFont val="Arial"/>
        <family val="0"/>
      </rPr>
      <t xml:space="preserve"> FOR HYDRAULIC PUMP</t>
    </r>
  </si>
  <si>
    <t>PSI</t>
  </si>
  <si>
    <t>HP</t>
  </si>
  <si>
    <t>NO ENTRY IN THIS CELL</t>
  </si>
  <si>
    <t>Exhaust flow - Retraction</t>
  </si>
  <si>
    <t>WEIGHT OF STEEL COMPONENTS</t>
  </si>
  <si>
    <t>ROD</t>
  </si>
  <si>
    <t>LBS</t>
  </si>
  <si>
    <t>TUBE</t>
  </si>
  <si>
    <t>OD"</t>
  </si>
  <si>
    <t>ID"</t>
  </si>
  <si>
    <t>DIAMETER"</t>
  </si>
  <si>
    <t>LENGTH"</t>
  </si>
  <si>
    <t>(density = .28335 lb/cu in)</t>
  </si>
  <si>
    <t>enter dimensions in inches</t>
  </si>
  <si>
    <t xml:space="preserve">  </t>
  </si>
  <si>
    <t>Bore required - inch</t>
  </si>
  <si>
    <t>: 1</t>
  </si>
  <si>
    <t xml:space="preserve">     Push:Pull Ratio</t>
  </si>
  <si>
    <t>HYDRAULIC MOTOR CALCULATIONS</t>
  </si>
  <si>
    <t>SPEED</t>
  </si>
  <si>
    <t>HORSEPOWER</t>
  </si>
  <si>
    <t>Torque in-lbs</t>
  </si>
  <si>
    <t>RPM</t>
  </si>
  <si>
    <t>In-Lb</t>
  </si>
  <si>
    <t>Cu In DISP</t>
  </si>
  <si>
    <t>TORQUE (in-lbs)</t>
  </si>
  <si>
    <r>
      <t>BURST PRESSURE</t>
    </r>
    <r>
      <rPr>
        <sz val="10"/>
        <rFont val="Arial"/>
        <family val="0"/>
      </rPr>
      <t xml:space="preserve"> of tube (Barlow's Formula)</t>
    </r>
  </si>
  <si>
    <t xml:space="preserve">  Gal</t>
  </si>
  <si>
    <t>StE690=100,000</t>
  </si>
  <si>
    <t>Net Volume - Rod</t>
  </si>
  <si>
    <t>BORE SIZE REQUIRED</t>
  </si>
  <si>
    <t>(GPM x 231 / cu in disp)</t>
  </si>
  <si>
    <t>(T x RPM / 63024)</t>
  </si>
  <si>
    <t>HYDRAULIC PUMP CALCULATIONS</t>
  </si>
  <si>
    <r>
      <t xml:space="preserve">(Pres x cu in disp  / 2 </t>
    </r>
    <r>
      <rPr>
        <sz val="10"/>
        <rFont val="Symbol"/>
        <family val="1"/>
      </rPr>
      <t>p)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</si>
</sst>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0" fontId="5" fillId="0" borderId="0" xfId="52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2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right"/>
    </xf>
    <xf numFmtId="2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linderservices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2" max="2" width="12.7109375" style="1" customWidth="1"/>
    <col min="3" max="3" width="12.421875" style="1" customWidth="1"/>
    <col min="4" max="4" width="12.8515625" style="1" customWidth="1"/>
    <col min="5" max="5" width="10.7109375" style="1" customWidth="1"/>
    <col min="6" max="6" width="11.140625" style="1" customWidth="1"/>
    <col min="7" max="7" width="9.140625" style="1" customWidth="1"/>
  </cols>
  <sheetData>
    <row r="1" spans="1:7" ht="15.75">
      <c r="A1" s="22" t="s">
        <v>32</v>
      </c>
      <c r="F1" s="13"/>
      <c r="G1" s="14" t="s">
        <v>27</v>
      </c>
    </row>
    <row r="2" spans="2:7" ht="15.75">
      <c r="B2" s="5"/>
      <c r="F2" s="13"/>
      <c r="G2" s="14" t="s">
        <v>28</v>
      </c>
    </row>
    <row r="3" spans="1:7" ht="15.75">
      <c r="A3" s="5" t="s">
        <v>8</v>
      </c>
      <c r="B3" s="5"/>
      <c r="F3" s="13"/>
      <c r="G3" s="14" t="s">
        <v>29</v>
      </c>
    </row>
    <row r="4" spans="2:7" ht="15.75">
      <c r="B4" s="5"/>
      <c r="F4" s="13"/>
      <c r="G4" s="14" t="s">
        <v>30</v>
      </c>
    </row>
    <row r="5" spans="1:7" ht="15.75">
      <c r="A5" s="9" t="s">
        <v>22</v>
      </c>
      <c r="B5" s="5"/>
      <c r="G5" s="12" t="s">
        <v>31</v>
      </c>
    </row>
    <row r="6" ht="12.75">
      <c r="B6" s="4" t="s">
        <v>37</v>
      </c>
    </row>
    <row r="7" spans="2:6" ht="12.75">
      <c r="B7" s="1" t="s">
        <v>0</v>
      </c>
      <c r="C7" s="1" t="s">
        <v>4</v>
      </c>
      <c r="D7" s="1" t="s">
        <v>10</v>
      </c>
      <c r="E7" s="1" t="s">
        <v>1</v>
      </c>
      <c r="F7" s="1" t="s">
        <v>9</v>
      </c>
    </row>
    <row r="8" spans="1:6" ht="12.75">
      <c r="A8" t="s">
        <v>38</v>
      </c>
      <c r="B8" s="2">
        <v>4</v>
      </c>
      <c r="C8" s="2">
        <v>3.25</v>
      </c>
      <c r="D8" s="2">
        <v>32</v>
      </c>
      <c r="E8" s="2">
        <v>2500</v>
      </c>
      <c r="F8" s="2">
        <v>16</v>
      </c>
    </row>
    <row r="10" ht="12.75">
      <c r="B10" s="6" t="s">
        <v>16</v>
      </c>
    </row>
    <row r="11" spans="2:5" ht="12.75">
      <c r="B11" s="1" t="s">
        <v>6</v>
      </c>
      <c r="C11" s="1" t="s">
        <v>5</v>
      </c>
      <c r="D11" s="1" t="s">
        <v>7</v>
      </c>
      <c r="E11" s="4" t="s">
        <v>33</v>
      </c>
    </row>
    <row r="12" spans="2:4" ht="12.75">
      <c r="B12" s="30">
        <f>(B8*0.5)*(B8*0.5)*3.1416</f>
        <v>12.5664</v>
      </c>
      <c r="C12" s="30">
        <f>(C8*0.5)*(C8*0.5)*3.1416</f>
        <v>8.2957875</v>
      </c>
      <c r="D12" s="30">
        <f>B12-C12</f>
        <v>4.2706125</v>
      </c>
    </row>
    <row r="13" ht="12.75">
      <c r="F13" s="4" t="s">
        <v>57</v>
      </c>
    </row>
    <row r="14" spans="2:7" ht="12.75">
      <c r="B14" s="1" t="s">
        <v>2</v>
      </c>
      <c r="D14" s="1" t="s">
        <v>3</v>
      </c>
      <c r="F14" s="32">
        <f>B12/D12</f>
        <v>2.9425287356321834</v>
      </c>
      <c r="G14" s="16" t="s">
        <v>56</v>
      </c>
    </row>
    <row r="15" spans="2:4" ht="12.75">
      <c r="B15" s="31">
        <f>B12*E8</f>
        <v>31416</v>
      </c>
      <c r="C15" s="1" t="s">
        <v>15</v>
      </c>
      <c r="D15" s="31">
        <f>D12*E8</f>
        <v>10676.531250000002</v>
      </c>
    </row>
    <row r="16" ht="12.75">
      <c r="F16" s="4" t="s">
        <v>43</v>
      </c>
    </row>
    <row r="17" spans="2:7" ht="12.75">
      <c r="B17" s="1" t="s">
        <v>20</v>
      </c>
      <c r="D17" s="1" t="s">
        <v>21</v>
      </c>
      <c r="E17" s="3"/>
      <c r="F17" s="33">
        <f>F8*F14</f>
        <v>47.080459770114935</v>
      </c>
      <c r="G17" s="16" t="s">
        <v>9</v>
      </c>
    </row>
    <row r="18" spans="2:4" ht="12.75">
      <c r="B18" s="35">
        <f>B12*D8</f>
        <v>402.1248</v>
      </c>
      <c r="C18" s="3" t="s">
        <v>11</v>
      </c>
      <c r="D18" s="35">
        <f>D12*D8</f>
        <v>136.6596</v>
      </c>
    </row>
    <row r="19" spans="2:6" ht="12.75">
      <c r="B19" s="35">
        <f>B12*D8/231</f>
        <v>1.7408</v>
      </c>
      <c r="C19" s="3" t="s">
        <v>12</v>
      </c>
      <c r="D19" s="35">
        <f>D12*D8/231</f>
        <v>0.5916</v>
      </c>
      <c r="F19" s="28" t="s">
        <v>69</v>
      </c>
    </row>
    <row r="20" spans="6:7" ht="12.75">
      <c r="F20" s="34">
        <f>B19-D19</f>
        <v>1.1492</v>
      </c>
      <c r="G20" s="27" t="s">
        <v>67</v>
      </c>
    </row>
    <row r="21" spans="2:4" ht="12.75">
      <c r="B21" s="1" t="s">
        <v>18</v>
      </c>
      <c r="D21" s="1" t="s">
        <v>19</v>
      </c>
    </row>
    <row r="22" spans="2:4" ht="12.75">
      <c r="B22" s="35">
        <f>F8/B12*3.85</f>
        <v>4.901960784313726</v>
      </c>
      <c r="C22" s="3" t="s">
        <v>13</v>
      </c>
      <c r="D22" s="35">
        <f>F8/D12*3.85</f>
        <v>14.424160468785214</v>
      </c>
    </row>
    <row r="23" spans="2:4" ht="12.75">
      <c r="B23" s="35">
        <f>B19/F8*60</f>
        <v>6.528</v>
      </c>
      <c r="C23" s="3" t="s">
        <v>14</v>
      </c>
      <c r="D23" s="35">
        <f>D19/F8*60</f>
        <v>2.2185</v>
      </c>
    </row>
    <row r="26" ht="12.75">
      <c r="A26" s="9" t="s">
        <v>70</v>
      </c>
    </row>
    <row r="27" ht="12.75">
      <c r="B27" s="4" t="s">
        <v>17</v>
      </c>
    </row>
    <row r="28" spans="2:4" ht="12.75">
      <c r="B28" s="1" t="s">
        <v>34</v>
      </c>
      <c r="D28" s="1" t="s">
        <v>35</v>
      </c>
    </row>
    <row r="29" spans="2:4" ht="12.75">
      <c r="B29" s="8">
        <v>3000</v>
      </c>
      <c r="D29" s="8">
        <v>2000</v>
      </c>
    </row>
    <row r="30" spans="2:4" ht="12.75">
      <c r="B30" s="7"/>
      <c r="D30" s="7"/>
    </row>
    <row r="31" ht="12.75">
      <c r="B31" s="7" t="s">
        <v>55</v>
      </c>
    </row>
    <row r="32" ht="12.75">
      <c r="B32" s="24">
        <f>2*SQRT(B29/(3.1416*D29))</f>
        <v>1.3819749820569551</v>
      </c>
    </row>
    <row r="33" ht="12.75">
      <c r="B33" s="15" t="s">
        <v>42</v>
      </c>
    </row>
    <row r="35" ht="12.75">
      <c r="A35" s="9" t="s">
        <v>66</v>
      </c>
    </row>
    <row r="36" spans="1:2" ht="12.75">
      <c r="A36" s="9"/>
      <c r="B36" s="4" t="s">
        <v>17</v>
      </c>
    </row>
    <row r="37" spans="2:4" ht="12.75">
      <c r="B37" s="1" t="s">
        <v>23</v>
      </c>
      <c r="C37" s="1" t="s">
        <v>24</v>
      </c>
      <c r="D37" s="1" t="s">
        <v>36</v>
      </c>
    </row>
    <row r="38" spans="2:5" ht="12.75">
      <c r="B38" s="11">
        <v>6.75</v>
      </c>
      <c r="C38" s="2">
        <v>0.38</v>
      </c>
      <c r="D38" s="8">
        <v>87000</v>
      </c>
      <c r="E38" s="10" t="s">
        <v>25</v>
      </c>
    </row>
    <row r="39" spans="2:5" ht="12.75">
      <c r="B39" s="7"/>
      <c r="C39" s="7"/>
      <c r="D39" s="7"/>
      <c r="E39" s="10" t="s">
        <v>68</v>
      </c>
    </row>
    <row r="40" ht="12.75">
      <c r="B40" s="1" t="s">
        <v>26</v>
      </c>
    </row>
    <row r="41" ht="12.75">
      <c r="B41" s="23">
        <f>2*D38*C38/B38</f>
        <v>9795.555555555555</v>
      </c>
    </row>
    <row r="42" ht="12.75">
      <c r="B42" s="15" t="s">
        <v>42</v>
      </c>
    </row>
    <row r="43" ht="12.75">
      <c r="B43" s="15"/>
    </row>
    <row r="45" ht="15.75">
      <c r="A45" s="29" t="s">
        <v>44</v>
      </c>
    </row>
    <row r="46" ht="12.75">
      <c r="D46" s="4" t="s">
        <v>52</v>
      </c>
    </row>
    <row r="47" ht="12.75">
      <c r="B47" t="s">
        <v>53</v>
      </c>
    </row>
    <row r="48" spans="1:4" ht="13.5" thickBot="1">
      <c r="A48" s="9" t="s">
        <v>45</v>
      </c>
      <c r="B48" s="1" t="s">
        <v>50</v>
      </c>
      <c r="C48" s="1" t="s">
        <v>51</v>
      </c>
      <c r="D48" s="19" t="s">
        <v>46</v>
      </c>
    </row>
    <row r="49" spans="2:4" ht="13.5" thickBot="1">
      <c r="B49" s="2">
        <v>2.75</v>
      </c>
      <c r="C49" s="17">
        <v>16</v>
      </c>
      <c r="D49" s="20">
        <f>((B49/2)^2*PI())*C49*0.28335</f>
        <v>26.927650921438705</v>
      </c>
    </row>
    <row r="50" ht="12.75">
      <c r="D50" s="15" t="s">
        <v>42</v>
      </c>
    </row>
    <row r="52" spans="1:5" ht="13.5" thickBot="1">
      <c r="A52" s="9" t="s">
        <v>47</v>
      </c>
      <c r="B52" s="1" t="s">
        <v>48</v>
      </c>
      <c r="C52" s="1" t="s">
        <v>49</v>
      </c>
      <c r="D52" s="1" t="s">
        <v>51</v>
      </c>
      <c r="E52" s="19" t="s">
        <v>46</v>
      </c>
    </row>
    <row r="53" spans="2:5" ht="13.5" thickBot="1">
      <c r="B53" s="2">
        <v>4.134</v>
      </c>
      <c r="C53" s="2">
        <v>3.543</v>
      </c>
      <c r="D53" s="2">
        <v>42</v>
      </c>
      <c r="E53" s="21">
        <f>(((B53/2)^2*PI())-((C53/2)^2*PI()))*D53*0.28335</f>
        <v>42.407376913612175</v>
      </c>
    </row>
    <row r="54" ht="12.75">
      <c r="E54" s="15" t="s">
        <v>42</v>
      </c>
    </row>
    <row r="57" ht="15.75">
      <c r="A57" s="29" t="s">
        <v>73</v>
      </c>
    </row>
    <row r="59" ht="12.75">
      <c r="A59" s="9" t="s">
        <v>39</v>
      </c>
    </row>
    <row r="61" spans="2:4" ht="13.5" thickBot="1">
      <c r="B61" s="1" t="s">
        <v>9</v>
      </c>
      <c r="C61" s="1" t="s">
        <v>40</v>
      </c>
      <c r="D61" s="1" t="s">
        <v>41</v>
      </c>
    </row>
    <row r="62" spans="2:4" ht="13.5" thickBot="1">
      <c r="B62" s="2">
        <v>3</v>
      </c>
      <c r="C62" s="17">
        <v>1000</v>
      </c>
      <c r="D62" s="18">
        <f>B62*C62*0.0007</f>
        <v>2.1</v>
      </c>
    </row>
    <row r="63" spans="3:4" ht="12.75">
      <c r="C63" s="1" t="s">
        <v>54</v>
      </c>
      <c r="D63" s="15" t="s">
        <v>42</v>
      </c>
    </row>
    <row r="67" ht="15.75">
      <c r="A67" s="29" t="s">
        <v>58</v>
      </c>
    </row>
    <row r="68" ht="12.75">
      <c r="A68" s="9"/>
    </row>
    <row r="69" spans="2:3" ht="12.75">
      <c r="B69" s="25" t="s">
        <v>59</v>
      </c>
      <c r="C69" s="10" t="s">
        <v>71</v>
      </c>
    </row>
    <row r="70" spans="2:4" ht="13.5" thickBot="1">
      <c r="B70" s="1" t="s">
        <v>9</v>
      </c>
      <c r="C70" s="1" t="s">
        <v>64</v>
      </c>
      <c r="D70" s="19" t="s">
        <v>62</v>
      </c>
    </row>
    <row r="71" spans="2:4" ht="13.5" thickBot="1">
      <c r="B71" s="2">
        <v>20</v>
      </c>
      <c r="C71" s="17">
        <v>2</v>
      </c>
      <c r="D71" s="20">
        <f>(B71*231)/C71</f>
        <v>2310</v>
      </c>
    </row>
    <row r="72" spans="3:4" ht="12.75">
      <c r="C72" s="1" t="s">
        <v>54</v>
      </c>
      <c r="D72" s="15" t="s">
        <v>42</v>
      </c>
    </row>
    <row r="74" spans="2:3" ht="12.75">
      <c r="B74" s="26" t="s">
        <v>65</v>
      </c>
      <c r="C74" s="10" t="s">
        <v>74</v>
      </c>
    </row>
    <row r="75" spans="2:4" ht="13.5" thickBot="1">
      <c r="B75" s="1" t="s">
        <v>40</v>
      </c>
      <c r="C75" s="1" t="s">
        <v>64</v>
      </c>
      <c r="D75" s="19" t="s">
        <v>63</v>
      </c>
    </row>
    <row r="76" spans="2:4" ht="13.5" thickBot="1">
      <c r="B76" s="2">
        <v>2916</v>
      </c>
      <c r="C76" s="17">
        <v>9</v>
      </c>
      <c r="D76" s="20">
        <f>(B76*C76)/6.283</f>
        <v>4176.9855164730225</v>
      </c>
    </row>
    <row r="77" spans="3:4" ht="12.75">
      <c r="C77" s="1" t="s">
        <v>54</v>
      </c>
      <c r="D77" s="15" t="s">
        <v>42</v>
      </c>
    </row>
    <row r="79" spans="2:3" ht="12.75">
      <c r="B79" s="26" t="s">
        <v>60</v>
      </c>
      <c r="C79" s="10" t="s">
        <v>72</v>
      </c>
    </row>
    <row r="80" spans="2:4" ht="13.5" thickBot="1">
      <c r="B80" s="1" t="s">
        <v>61</v>
      </c>
      <c r="C80" s="1" t="s">
        <v>62</v>
      </c>
      <c r="D80" s="19" t="s">
        <v>41</v>
      </c>
    </row>
    <row r="81" spans="2:4" ht="13.5" thickBot="1">
      <c r="B81" s="2">
        <v>3492</v>
      </c>
      <c r="C81" s="17">
        <v>1400</v>
      </c>
      <c r="D81" s="20">
        <f>(B81*C81)/63024</f>
        <v>77.57044935262758</v>
      </c>
    </row>
    <row r="82" spans="3:4" ht="12.75">
      <c r="C82" s="1" t="s">
        <v>54</v>
      </c>
      <c r="D82" s="15" t="s">
        <v>42</v>
      </c>
    </row>
  </sheetData>
  <sheetProtection/>
  <hyperlinks>
    <hyperlink ref="G5" r:id="rId1" display="www.CylinderServices.net"/>
  </hyperlinks>
  <printOptions/>
  <pageMargins left="0.75" right="0.75" top="0.79" bottom="0.75" header="0.5" footer="0.5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Cylinder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</cp:lastModifiedBy>
  <cp:lastPrinted>2013-02-14T17:26:55Z</cp:lastPrinted>
  <dcterms:created xsi:type="dcterms:W3CDTF">2010-03-29T14:09:54Z</dcterms:created>
  <dcterms:modified xsi:type="dcterms:W3CDTF">2013-12-27T00:54:22Z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